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6N2ZZ\Desktop\Priv\Uslugi-komputerowe.eu\Laptop_komunia\"/>
    </mc:Choice>
  </mc:AlternateContent>
  <bookViews>
    <workbookView xWindow="0" yWindow="0" windowWidth="20490" windowHeight="7575"/>
  </bookViews>
  <sheets>
    <sheet name="Zestawieni" sheetId="1" r:id="rId1"/>
    <sheet name="Sheet7" sheetId="8" r:id="rId2"/>
    <sheet name="Cena" sheetId="6" r:id="rId3"/>
    <sheet name="Procesor" sheetId="2" r:id="rId4"/>
    <sheet name="Karta graf" sheetId="3" r:id="rId5"/>
    <sheet name="Waga" sheetId="4" r:id="rId6"/>
    <sheet name="Dysk" sheetId="5" r:id="rId7"/>
    <sheet name="Dodatkowe" sheetId="7" r:id="rId8"/>
  </sheets>
  <definedNames>
    <definedName name="_xlnm._FilterDatabase" localSheetId="1" hidden="1">Sheet7!$H$1:$I$1</definedName>
    <definedName name="_xlnm._FilterDatabase" localSheetId="5" hidden="1">Waga!$A$1:$C$1</definedName>
    <definedName name="_xlnm._FilterDatabase" localSheetId="0" hidden="1">Zestawieni!$A$1:$AB$1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1" l="1"/>
  <c r="AA11" i="1"/>
  <c r="AA8" i="1"/>
  <c r="AA6" i="1"/>
  <c r="AA7" i="1"/>
  <c r="AA4" i="1"/>
  <c r="AA10" i="1"/>
  <c r="AA5" i="1"/>
  <c r="AA9" i="1"/>
  <c r="AA3" i="1"/>
  <c r="B10" i="6"/>
  <c r="B9" i="6"/>
  <c r="B8" i="6"/>
  <c r="B7" i="6"/>
  <c r="B6" i="6"/>
  <c r="B5" i="6"/>
  <c r="B4" i="6"/>
  <c r="B3" i="6"/>
  <c r="B2" i="6"/>
  <c r="B1" i="6"/>
  <c r="C8" i="4"/>
  <c r="C7" i="4"/>
  <c r="C6" i="4"/>
  <c r="C5" i="4"/>
  <c r="C4" i="4"/>
  <c r="C3" i="4"/>
  <c r="C10" i="4"/>
  <c r="D3" i="2"/>
  <c r="D4" i="2" s="1"/>
  <c r="D5" i="2" s="1"/>
  <c r="D6" i="2" s="1"/>
  <c r="D7" i="2" s="1"/>
  <c r="D8" i="2" s="1"/>
</calcChain>
</file>

<file path=xl/sharedStrings.xml><?xml version="1.0" encoding="utf-8"?>
<sst xmlns="http://schemas.openxmlformats.org/spreadsheetml/2006/main" count="275" uniqueCount="155">
  <si>
    <t>Nazwa laptopa</t>
  </si>
  <si>
    <t>Dostawca</t>
  </si>
  <si>
    <t>Procesor</t>
  </si>
  <si>
    <t>Napęd optyczny</t>
  </si>
  <si>
    <t>Nominalna rozdzielczość ekranu</t>
  </si>
  <si>
    <t>HP 250 G3 (K9J22ES)</t>
  </si>
  <si>
    <t>24 miesiące</t>
  </si>
  <si>
    <t>Cena [zł]</t>
  </si>
  <si>
    <t>Gwarancja [miesiące]</t>
  </si>
  <si>
    <t>RAM zainstalowany [GB]</t>
  </si>
  <si>
    <t>Typ dysku i pojemność [GB]</t>
  </si>
  <si>
    <t>Przekątna wyświetlacza [cale]</t>
  </si>
  <si>
    <t>12-24 miesięcy</t>
  </si>
  <si>
    <t>4 GB DDR3</t>
  </si>
  <si>
    <t>HDD 500 GB</t>
  </si>
  <si>
    <t xml:space="preserve">DVD+/-RW </t>
  </si>
  <si>
    <t xml:space="preserve">LED 15.6 </t>
  </si>
  <si>
    <t xml:space="preserve">1366 x 768 </t>
  </si>
  <si>
    <t>Technologie</t>
  </si>
  <si>
    <t>Dodatkowe</t>
  </si>
  <si>
    <t>Karta sieciowa</t>
  </si>
  <si>
    <t>10/100</t>
  </si>
  <si>
    <t>Łączność bezprzewodowa</t>
  </si>
  <si>
    <t xml:space="preserve">WiFi 802.11 b/g/n , Bluetooth </t>
  </si>
  <si>
    <t>Oprogramowanie</t>
  </si>
  <si>
    <t>Windows 8.1</t>
  </si>
  <si>
    <t xml:space="preserve">Intel® HD Graphics 4400 </t>
  </si>
  <si>
    <t>http://www.ceneo.pl/35979073</t>
  </si>
  <si>
    <t>1499-1649</t>
  </si>
  <si>
    <t>Propozycja od</t>
  </si>
  <si>
    <t>HP 250 (K3W99EA)</t>
  </si>
  <si>
    <t>NEONET</t>
  </si>
  <si>
    <t>MEDIA EXPERT</t>
  </si>
  <si>
    <t>http://www.ceneo.pl/37217980</t>
  </si>
  <si>
    <t>949-1149</t>
  </si>
  <si>
    <t>DVD+/-RW</t>
  </si>
  <si>
    <t>Intel HD Graphics</t>
  </si>
  <si>
    <t>1366 x 768</t>
  </si>
  <si>
    <t>Waga z baterią</t>
  </si>
  <si>
    <t xml:space="preserve">HDMI , USB 3.0 , USB 2.0 , Wyjście D-Sub (VGA) , Mini jack </t>
  </si>
  <si>
    <t xml:space="preserve">LENOVO G50-30 80G001QGPB </t>
  </si>
  <si>
    <t>MEDIA MARKT</t>
  </si>
  <si>
    <t>http://www.ceneo.pl/36988290</t>
  </si>
  <si>
    <t>999-1604</t>
  </si>
  <si>
    <t>HDD 1000 GB</t>
  </si>
  <si>
    <t xml:space="preserve"> Intel HD </t>
  </si>
  <si>
    <t>Intel Core i3-4005U 1.7 GHz</t>
  </si>
  <si>
    <t>Intel Celeron N2840 2.16 GHz</t>
  </si>
  <si>
    <t>Intel Pentium N3540 2.16 GHz</t>
  </si>
  <si>
    <t>10/100/1000</t>
  </si>
  <si>
    <t>Bluetooth 4.0 , WiFi 802.11 b/g/n</t>
  </si>
  <si>
    <t xml:space="preserve">Dolby Advanced Audio v2, Wbudowane głośniki, kamera HD, </t>
  </si>
  <si>
    <t>2.5 kg</t>
  </si>
  <si>
    <t>2.9 kg</t>
  </si>
  <si>
    <t>2.2 kg</t>
  </si>
  <si>
    <t>SATURN</t>
  </si>
  <si>
    <t>DVD-Super Multi DL</t>
  </si>
  <si>
    <t>Brak</t>
  </si>
  <si>
    <t xml:space="preserve">ACER Aspire ES1-311-P5S0 </t>
  </si>
  <si>
    <t>http://www.ceneo.pl/37202218</t>
  </si>
  <si>
    <t>1199-1600</t>
  </si>
  <si>
    <t xml:space="preserve">Intel HD </t>
  </si>
  <si>
    <t>LED 15.6</t>
  </si>
  <si>
    <t>LED 13.3</t>
  </si>
  <si>
    <t>Bluetooth, WiFi 802.11 b/g/n</t>
  </si>
  <si>
    <t>Acer ComfyView LCD. Wbudowany mikrofon, wbudowane głośniki, Czytnik kart SD</t>
  </si>
  <si>
    <t>1.6 kg</t>
  </si>
  <si>
    <t>RTV EURO AGD</t>
  </si>
  <si>
    <t>http://www.ceneo.pl/37489636</t>
  </si>
  <si>
    <t xml:space="preserve">Super Multi DVD+/-RW/RAM  </t>
  </si>
  <si>
    <t>nVidia® GeForce 820M + Intel HD Graphics 4000</t>
  </si>
  <si>
    <t xml:space="preserve">HDMI , USB 3.0 , USB 2.0 , Mini jack </t>
  </si>
  <si>
    <t xml:space="preserve">Czytnik kart SD, wbudowany mikrofon, wbudowana kamera, </t>
  </si>
  <si>
    <t>2.4 kg</t>
  </si>
  <si>
    <t>Partycja recovery (opcja przywrócenia systemu z HDD), Wbudowane głośniki stereo
Wbudowany mikrofon</t>
  </si>
  <si>
    <t>Wbudowana kamera internetowa, Czytnik kart, Wbudowany mikrofon , Wbudowane głośniki</t>
  </si>
  <si>
    <t xml:space="preserve">Dell Inspiron 15 3543-9582 </t>
  </si>
  <si>
    <t>SFERIS</t>
  </si>
  <si>
    <t>PROLINE</t>
  </si>
  <si>
    <t>X-KOM.pl</t>
  </si>
  <si>
    <t>Komputronik</t>
  </si>
  <si>
    <t xml:space="preserve">TOSHIBA Satellite C50​-​B-10P </t>
  </si>
  <si>
    <t>http://www.ceneo.pl/34931237</t>
  </si>
  <si>
    <t>1599-1800</t>
  </si>
  <si>
    <t>Intel® Core™ i3-3217U 1.8 GHz</t>
  </si>
  <si>
    <t xml:space="preserve">Intel® Pentium® 3805U 1.9 GHz  </t>
  </si>
  <si>
    <t>Nagrywarka DVD</t>
  </si>
  <si>
    <t>Intel® HD Graphics 4000</t>
  </si>
  <si>
    <t xml:space="preserve">HDMI , Wyjście D-Sub (VGA) , USB 3.0 , USB 2.0 , </t>
  </si>
  <si>
    <t xml:space="preserve">Czytnik kart MicroSD/MiniSD/MMC, Wbudowany mikrofon, wbudowane głośniki, wbudowana kamera, </t>
  </si>
  <si>
    <t>Lenovo G510 59-441347</t>
  </si>
  <si>
    <t>http://www.ceneo.pl/37176630</t>
  </si>
  <si>
    <t>1599-1799</t>
  </si>
  <si>
    <t>1637-1709</t>
  </si>
  <si>
    <t>Intel Core i5-4210M 2.6 GHz</t>
  </si>
  <si>
    <t xml:space="preserve">DVD-RW </t>
  </si>
  <si>
    <t xml:space="preserve">Intel HD4600 </t>
  </si>
  <si>
    <t>1366x768</t>
  </si>
  <si>
    <t>HDMI , Wyjście D-Sub (VGA) , USB 3.0 , USB 2.0 , Mini jack</t>
  </si>
  <si>
    <t>Czytnik kart SD/MMC, wbudowany mikrofon, wbudowane głośniki, wbudowana kamera</t>
  </si>
  <si>
    <t>2.45 kg</t>
  </si>
  <si>
    <t xml:space="preserve"> Dell Inspiron 3542</t>
  </si>
  <si>
    <t>http://www.ceneo.pl/33119215</t>
  </si>
  <si>
    <t>1649-1699</t>
  </si>
  <si>
    <t>Nagrywarka DVD+/-RW DualLayer</t>
  </si>
  <si>
    <t>NVIDIA GeForce 820M + Intel HD Graphics 4400</t>
  </si>
  <si>
    <t>HDMI , USB 3.0 , USB 2.0 , Mini jack</t>
  </si>
  <si>
    <t>Czytni kart pamięci, wbudowany mikrofon, wbudowane głośniki, wbudowana kamera</t>
  </si>
  <si>
    <t>Lenovo G50-30 (80G001V1PB)</t>
  </si>
  <si>
    <t>http://www.ceneo.pl/37325393</t>
  </si>
  <si>
    <t>1344-1402</t>
  </si>
  <si>
    <t>12 miesiące</t>
  </si>
  <si>
    <t>Intel® Pentium® N3540 2.16 GHz</t>
  </si>
  <si>
    <t xml:space="preserve">DVD+/-RW DL </t>
  </si>
  <si>
    <t xml:space="preserve">Intel HD Graphics </t>
  </si>
  <si>
    <t>LCD 15.6</t>
  </si>
  <si>
    <t>HDMI, Wyjście D-Sub (VGA), USB 3.0, USB 2.0</t>
  </si>
  <si>
    <t xml:space="preserve">Czytni kart pamięci SD, wbudowana kamera, </t>
  </si>
  <si>
    <t xml:space="preserve"> HP 15-D042sw</t>
  </si>
  <si>
    <t>http://www.ceneo.pl/29989090</t>
  </si>
  <si>
    <t>1625-1906</t>
  </si>
  <si>
    <t>Intel Core i3-3110M 2.40 GHz</t>
  </si>
  <si>
    <t>HDD 750 GB</t>
  </si>
  <si>
    <t xml:space="preserve">  Nagrywarka DVD+/-RW DualLayer</t>
  </si>
  <si>
    <t xml:space="preserve">  NVIDIA GeForce 820M
+ Intel HD Graphics 4000</t>
  </si>
  <si>
    <t>HDMI, Wyjście D-Sub (VGA), USB 3.0, USB 2.0, Mini jack</t>
  </si>
  <si>
    <t xml:space="preserve">Czytnik kart pamieci SD, wbudowana kamera, partycja recovery, wbudowany mikrofon, </t>
  </si>
  <si>
    <t>2.35 kg</t>
  </si>
  <si>
    <t>Cena [30%]</t>
  </si>
  <si>
    <t>Dysk [5%]</t>
  </si>
  <si>
    <t>Napęd [5%]</t>
  </si>
  <si>
    <t>Karta graficzna</t>
  </si>
  <si>
    <t>Procesor [15%]</t>
  </si>
  <si>
    <t>Waga [10%]</t>
  </si>
  <si>
    <t>Oprogramowanie [10%]</t>
  </si>
  <si>
    <t>Dodatkowe [10%]</t>
  </si>
  <si>
    <t>Intel Pentium N3540 1.33 GHz</t>
  </si>
  <si>
    <t>brak</t>
  </si>
  <si>
    <t>procek</t>
  </si>
  <si>
    <t>pkt</t>
  </si>
  <si>
    <t>Miejsce</t>
  </si>
  <si>
    <t>Pkt</t>
  </si>
  <si>
    <t>Nazwa</t>
  </si>
  <si>
    <t>Waga</t>
  </si>
  <si>
    <t>miejsce</t>
  </si>
  <si>
    <t>Pojemność</t>
  </si>
  <si>
    <t>Max</t>
  </si>
  <si>
    <t>Kamera</t>
  </si>
  <si>
    <t>Czytnik kart</t>
  </si>
  <si>
    <t>Mikrofo</t>
  </si>
  <si>
    <t>Glośniki</t>
  </si>
  <si>
    <t>Recovery</t>
  </si>
  <si>
    <t>Podsumowanie pkt</t>
  </si>
  <si>
    <t>PKT</t>
  </si>
  <si>
    <t>Karta graficzny [15%]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</si>
</sst>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eo.pl/37202218" TargetMode="External"/><Relationship Id="rId13" Type="http://schemas.openxmlformats.org/officeDocument/2006/relationships/hyperlink" Target="http://www.ceneo.pl/34931237" TargetMode="External"/><Relationship Id="rId18" Type="http://schemas.openxmlformats.org/officeDocument/2006/relationships/hyperlink" Target="http://www.ceneo.pl/37325393" TargetMode="External"/><Relationship Id="rId3" Type="http://schemas.openxmlformats.org/officeDocument/2006/relationships/hyperlink" Target="http://www.neonet.pl/hp_250_k3w99ea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aturn.pl/wroclaw-pasaz-grunwaldzki/oferta-specjalna/notebook-acer-aspire-switch-10-sw5-012-187n,id-994005" TargetMode="External"/><Relationship Id="rId12" Type="http://schemas.openxmlformats.org/officeDocument/2006/relationships/hyperlink" Target="http://proline.pl/?p=59-441347" TargetMode="External"/><Relationship Id="rId17" Type="http://schemas.openxmlformats.org/officeDocument/2006/relationships/hyperlink" Target="http://www.komputronik.pl/product/261415/Elektronika/Komputery/Lenovo_G50_30_80G001V1PB_Czarny.html?utm_source=KT_BG_24_04_2015_gazetka_kwiecien&amp;utm_medium=banner&amp;utm_campaign=Lenovo_G50_30_80G001V1PB" TargetMode="External"/><Relationship Id="rId2" Type="http://schemas.openxmlformats.org/officeDocument/2006/relationships/hyperlink" Target="http://www.mediaexpert.pl/laptopy/laptop-hp-250-g3-k9j22es-,id-317165" TargetMode="External"/><Relationship Id="rId16" Type="http://schemas.openxmlformats.org/officeDocument/2006/relationships/hyperlink" Target="http://x-kom.pl/p/206879-dell-inspiron-3542-i3-4005u-4gb-500-gf820m.html?partnerid=100945616&amp;sm12=MjA=&amp;ts=1430779211&amp;token=ef7f60178bc3b81d2ff51b25362d28bf" TargetMode="External"/><Relationship Id="rId20" Type="http://schemas.openxmlformats.org/officeDocument/2006/relationships/hyperlink" Target="http://www.ceneo.pl/29989090" TargetMode="External"/><Relationship Id="rId1" Type="http://schemas.openxmlformats.org/officeDocument/2006/relationships/hyperlink" Target="http://www.ceneo.pl/35979073" TargetMode="External"/><Relationship Id="rId6" Type="http://schemas.openxmlformats.org/officeDocument/2006/relationships/hyperlink" Target="http://www.ceneo.pl/36988290" TargetMode="External"/><Relationship Id="rId11" Type="http://schemas.openxmlformats.org/officeDocument/2006/relationships/hyperlink" Target="http://www.sferis.pl/p/343645-laptop-toshiba-satellite-c50-b-10p-i3-3217u-156-4gb-500gb-int-dvd-win81-czarny-psclge-00100lpl.html" TargetMode="External"/><Relationship Id="rId5" Type="http://schemas.openxmlformats.org/officeDocument/2006/relationships/hyperlink" Target="http://www.mediamarkt.pl/notebook-lenovo-g50-30-80g001qgpb,id-1025095" TargetMode="External"/><Relationship Id="rId15" Type="http://schemas.openxmlformats.org/officeDocument/2006/relationships/hyperlink" Target="http://www.ceneo.pl/33119215" TargetMode="External"/><Relationship Id="rId10" Type="http://schemas.openxmlformats.org/officeDocument/2006/relationships/hyperlink" Target="http://www.euro.com.pl/laptopy-i-netbooki/dell-inspiron-15-3543-3805u-4gb-500gb-gf820m-w8-1-czarny.bhtml" TargetMode="External"/><Relationship Id="rId19" Type="http://schemas.openxmlformats.org/officeDocument/2006/relationships/hyperlink" Target="http://www.x-kom.pl/p/184797-notebook-laptop-15-6-hp-15-d042sw-i3-3110m-4gb-750-dvd-rw-win8-1-gf820m.html?partnerid=100945616&amp;sm12=MjA=&amp;ts=1430855345&amp;token=8fc78e3936c7a64b0adf510cf415a8cc" TargetMode="External"/><Relationship Id="rId4" Type="http://schemas.openxmlformats.org/officeDocument/2006/relationships/hyperlink" Target="http://www.ceneo.pl/37217980" TargetMode="External"/><Relationship Id="rId9" Type="http://schemas.openxmlformats.org/officeDocument/2006/relationships/hyperlink" Target="http://www.ceneo.pl/37489636" TargetMode="External"/><Relationship Id="rId14" Type="http://schemas.openxmlformats.org/officeDocument/2006/relationships/hyperlink" Target="http://www.ceneo.pl/3717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70" zoomScaleNormal="70" workbookViewId="0">
      <pane ySplit="1" topLeftCell="A2" activePane="bottomLeft" state="frozen"/>
      <selection pane="bottomLeft" activeCell="AB1" sqref="AB1:AB1048576"/>
    </sheetView>
  </sheetViews>
  <sheetFormatPr defaultRowHeight="15" x14ac:dyDescent="0.25"/>
  <cols>
    <col min="1" max="1" width="20.7109375" style="1" bestFit="1" customWidth="1"/>
    <col min="2" max="2" width="14.42578125" style="3" bestFit="1" customWidth="1"/>
    <col min="3" max="3" width="29.5703125" style="3" bestFit="1" customWidth="1"/>
    <col min="4" max="4" width="9.85546875" style="3" customWidth="1"/>
    <col min="5" max="5" width="14.42578125" style="3" customWidth="1"/>
    <col min="6" max="6" width="17.140625" style="3" customWidth="1"/>
    <col min="7" max="7" width="30.42578125" style="3" customWidth="1"/>
    <col min="8" max="8" width="14.5703125" style="3" customWidth="1"/>
    <col min="9" max="9" width="12.7109375" style="3" customWidth="1"/>
    <col min="10" max="10" width="33.140625" style="3" customWidth="1"/>
    <col min="11" max="11" width="23.85546875" style="3" customWidth="1"/>
    <col min="12" max="12" width="13.42578125" style="3" customWidth="1"/>
    <col min="13" max="13" width="13.140625" style="3" customWidth="1"/>
    <col min="14" max="14" width="14.7109375" style="3" customWidth="1"/>
    <col min="15" max="15" width="31.42578125" style="3" customWidth="1"/>
    <col min="16" max="16" width="20.85546875" style="3" customWidth="1"/>
    <col min="17" max="17" width="37" style="3" customWidth="1"/>
    <col min="18" max="18" width="15" style="3" customWidth="1"/>
    <col min="19" max="19" width="9.140625" customWidth="1"/>
    <col min="23" max="23" width="18.85546875" customWidth="1"/>
    <col min="26" max="26" width="11.7109375" customWidth="1"/>
  </cols>
  <sheetData>
    <row r="1" spans="1:28" ht="45" x14ac:dyDescent="0.25">
      <c r="A1" s="14" t="s">
        <v>0</v>
      </c>
      <c r="B1" s="14" t="s">
        <v>29</v>
      </c>
      <c r="C1" s="14" t="s">
        <v>1</v>
      </c>
      <c r="D1" s="14" t="s">
        <v>7</v>
      </c>
      <c r="E1" s="14" t="s">
        <v>8</v>
      </c>
      <c r="F1" s="14" t="s">
        <v>24</v>
      </c>
      <c r="G1" s="14" t="s">
        <v>2</v>
      </c>
      <c r="H1" s="14" t="s">
        <v>9</v>
      </c>
      <c r="I1" s="14" t="s">
        <v>10</v>
      </c>
      <c r="J1" s="14" t="s">
        <v>3</v>
      </c>
      <c r="K1" s="14" t="s">
        <v>131</v>
      </c>
      <c r="L1" s="14" t="s">
        <v>11</v>
      </c>
      <c r="M1" s="14" t="s">
        <v>4</v>
      </c>
      <c r="N1" s="14" t="s">
        <v>20</v>
      </c>
      <c r="O1" s="14" t="s">
        <v>22</v>
      </c>
      <c r="P1" s="14" t="s">
        <v>18</v>
      </c>
      <c r="Q1" s="14" t="s">
        <v>19</v>
      </c>
      <c r="R1" s="14" t="s">
        <v>38</v>
      </c>
      <c r="S1" s="14" t="s">
        <v>128</v>
      </c>
      <c r="T1" s="14" t="s">
        <v>132</v>
      </c>
      <c r="U1" s="14" t="s">
        <v>154</v>
      </c>
      <c r="V1" s="14" t="s">
        <v>133</v>
      </c>
      <c r="W1" s="14" t="s">
        <v>134</v>
      </c>
      <c r="X1" s="14" t="s">
        <v>129</v>
      </c>
      <c r="Y1" s="14" t="s">
        <v>130</v>
      </c>
      <c r="Z1" s="14" t="s">
        <v>135</v>
      </c>
      <c r="AA1" s="14" t="s">
        <v>152</v>
      </c>
      <c r="AB1" s="14" t="s">
        <v>140</v>
      </c>
    </row>
    <row r="2" spans="1:28" ht="45" x14ac:dyDescent="0.25">
      <c r="A2" s="2" t="s">
        <v>118</v>
      </c>
      <c r="B2" s="9" t="s">
        <v>79</v>
      </c>
      <c r="C2" s="9" t="s">
        <v>119</v>
      </c>
      <c r="D2" s="7" t="s">
        <v>120</v>
      </c>
      <c r="E2" s="7" t="s">
        <v>6</v>
      </c>
      <c r="F2" s="7" t="s">
        <v>25</v>
      </c>
      <c r="G2" s="7" t="s">
        <v>121</v>
      </c>
      <c r="H2" s="10" t="s">
        <v>13</v>
      </c>
      <c r="I2" s="7" t="s">
        <v>122</v>
      </c>
      <c r="J2" s="7" t="s">
        <v>123</v>
      </c>
      <c r="K2" s="2" t="s">
        <v>124</v>
      </c>
      <c r="L2" s="7" t="s">
        <v>62</v>
      </c>
      <c r="M2" s="7" t="s">
        <v>37</v>
      </c>
      <c r="N2" s="7" t="s">
        <v>21</v>
      </c>
      <c r="O2" s="2" t="s">
        <v>64</v>
      </c>
      <c r="P2" s="2" t="s">
        <v>125</v>
      </c>
      <c r="Q2" s="2" t="s">
        <v>126</v>
      </c>
      <c r="R2" s="7" t="s">
        <v>127</v>
      </c>
      <c r="S2" s="11">
        <v>14.742917103882476</v>
      </c>
      <c r="T2" s="6">
        <v>87.5</v>
      </c>
      <c r="U2" s="6">
        <v>80</v>
      </c>
      <c r="V2" s="6">
        <v>71</v>
      </c>
      <c r="W2" s="6">
        <v>100</v>
      </c>
      <c r="X2" s="6">
        <v>66</v>
      </c>
      <c r="Y2" s="6">
        <v>100</v>
      </c>
      <c r="Z2" s="6">
        <v>70</v>
      </c>
      <c r="AA2" s="6">
        <f>S2*$S$12+T2*$T$12+U2*$U$12+V2*$V$12+W2*$W$12+X2*$X$12+Y2*$Y$12+Z2*$Z$12</f>
        <v>61.947875131164743</v>
      </c>
      <c r="AB2" s="6">
        <v>1</v>
      </c>
    </row>
    <row r="3" spans="1:28" ht="45" x14ac:dyDescent="0.25">
      <c r="A3" s="2" t="s">
        <v>5</v>
      </c>
      <c r="B3" s="9" t="s">
        <v>32</v>
      </c>
      <c r="C3" s="9" t="s">
        <v>27</v>
      </c>
      <c r="D3" s="7" t="s">
        <v>28</v>
      </c>
      <c r="E3" s="12" t="s">
        <v>12</v>
      </c>
      <c r="F3" s="12" t="s">
        <v>25</v>
      </c>
      <c r="G3" s="7" t="s">
        <v>46</v>
      </c>
      <c r="H3" s="7" t="s">
        <v>13</v>
      </c>
      <c r="I3" s="7" t="s">
        <v>14</v>
      </c>
      <c r="J3" s="7" t="s">
        <v>15</v>
      </c>
      <c r="K3" s="7" t="s">
        <v>26</v>
      </c>
      <c r="L3" s="7" t="s">
        <v>16</v>
      </c>
      <c r="M3" s="7" t="s">
        <v>17</v>
      </c>
      <c r="N3" s="7" t="s">
        <v>21</v>
      </c>
      <c r="O3" s="7" t="s">
        <v>23</v>
      </c>
      <c r="P3" s="2" t="s">
        <v>39</v>
      </c>
      <c r="Q3" s="2" t="s">
        <v>75</v>
      </c>
      <c r="R3" s="2" t="s">
        <v>54</v>
      </c>
      <c r="S3" s="11">
        <v>21.353620146904518</v>
      </c>
      <c r="T3" s="6">
        <v>75</v>
      </c>
      <c r="U3" s="6">
        <v>40</v>
      </c>
      <c r="V3" s="6">
        <v>85</v>
      </c>
      <c r="W3" s="6">
        <v>100</v>
      </c>
      <c r="X3" s="6">
        <v>33</v>
      </c>
      <c r="Y3" s="6">
        <v>100</v>
      </c>
      <c r="Z3" s="6">
        <v>60</v>
      </c>
      <c r="AA3" s="6">
        <f>S3*$S$12+T3*$T$12+U3*$U$12+V3*$V$12+W3*$W$12+X3*$X$12+Y3*$Y$12+Z3*$Z$12</f>
        <v>54.806086044071357</v>
      </c>
      <c r="AB3" s="6">
        <v>2</v>
      </c>
    </row>
    <row r="4" spans="1:28" ht="30" x14ac:dyDescent="0.25">
      <c r="A4" s="2" t="s">
        <v>76</v>
      </c>
      <c r="B4" s="9" t="s">
        <v>67</v>
      </c>
      <c r="C4" s="9" t="s">
        <v>68</v>
      </c>
      <c r="D4" s="7" t="s">
        <v>93</v>
      </c>
      <c r="E4" s="7" t="s">
        <v>6</v>
      </c>
      <c r="F4" s="12" t="s">
        <v>25</v>
      </c>
      <c r="G4" s="7" t="s">
        <v>85</v>
      </c>
      <c r="H4" s="10" t="s">
        <v>13</v>
      </c>
      <c r="I4" s="8" t="s">
        <v>14</v>
      </c>
      <c r="J4" s="10" t="s">
        <v>69</v>
      </c>
      <c r="K4" s="2" t="s">
        <v>70</v>
      </c>
      <c r="L4" s="10" t="s">
        <v>62</v>
      </c>
      <c r="M4" s="10" t="s">
        <v>37</v>
      </c>
      <c r="N4" s="10" t="s">
        <v>21</v>
      </c>
      <c r="O4" s="2" t="s">
        <v>64</v>
      </c>
      <c r="P4" s="8" t="s">
        <v>71</v>
      </c>
      <c r="Q4" s="8" t="s">
        <v>72</v>
      </c>
      <c r="R4" s="8" t="s">
        <v>73</v>
      </c>
      <c r="S4" s="11">
        <v>14.11332633788038</v>
      </c>
      <c r="T4" s="6">
        <v>50</v>
      </c>
      <c r="U4" s="6">
        <v>80</v>
      </c>
      <c r="V4" s="6">
        <v>57</v>
      </c>
      <c r="W4" s="6">
        <v>100</v>
      </c>
      <c r="X4" s="6">
        <v>33</v>
      </c>
      <c r="Y4" s="6">
        <v>100</v>
      </c>
      <c r="Z4" s="6">
        <v>45</v>
      </c>
      <c r="AA4" s="6">
        <f>S4*$S$12+T4*$T$12+U4*$U$12+V4*$V$12+W4*$W$12+X4*$X$12+Y4*$Y$12+Z4*$Z$12</f>
        <v>50.583997901364107</v>
      </c>
      <c r="AB4" s="6">
        <v>3</v>
      </c>
    </row>
    <row r="5" spans="1:28" ht="45" x14ac:dyDescent="0.25">
      <c r="A5" s="2" t="s">
        <v>40</v>
      </c>
      <c r="B5" s="9" t="s">
        <v>41</v>
      </c>
      <c r="C5" s="9" t="s">
        <v>42</v>
      </c>
      <c r="D5" s="7" t="s">
        <v>43</v>
      </c>
      <c r="E5" s="7" t="s">
        <v>12</v>
      </c>
      <c r="F5" s="12" t="s">
        <v>25</v>
      </c>
      <c r="G5" s="7" t="s">
        <v>48</v>
      </c>
      <c r="H5" s="7" t="s">
        <v>13</v>
      </c>
      <c r="I5" s="7" t="s">
        <v>44</v>
      </c>
      <c r="J5" s="7" t="s">
        <v>56</v>
      </c>
      <c r="K5" s="7" t="s">
        <v>45</v>
      </c>
      <c r="L5" s="7" t="s">
        <v>62</v>
      </c>
      <c r="M5" s="7" t="s">
        <v>37</v>
      </c>
      <c r="N5" s="7" t="s">
        <v>49</v>
      </c>
      <c r="O5" s="2" t="s">
        <v>50</v>
      </c>
      <c r="P5" s="2" t="s">
        <v>39</v>
      </c>
      <c r="Q5" s="8" t="s">
        <v>51</v>
      </c>
      <c r="R5" s="8" t="s">
        <v>52</v>
      </c>
      <c r="S5" s="11">
        <v>47.586568730325283</v>
      </c>
      <c r="T5" s="6">
        <v>37.5</v>
      </c>
      <c r="U5" s="6">
        <v>20</v>
      </c>
      <c r="V5" s="6">
        <v>28</v>
      </c>
      <c r="W5" s="6">
        <v>100</v>
      </c>
      <c r="X5" s="6">
        <v>100</v>
      </c>
      <c r="Y5" s="6">
        <v>100</v>
      </c>
      <c r="Z5" s="6">
        <v>45</v>
      </c>
      <c r="AA5" s="6">
        <f>S5*$S$12+T5*$T$12+U5*$U$12+V5*$V$12+W5*$W$12+X5*$X$12+Y5*$Y$12+Z5*$Z$12</f>
        <v>50.200970619097589</v>
      </c>
      <c r="AB5" s="15">
        <v>4</v>
      </c>
    </row>
    <row r="6" spans="1:28" ht="45" x14ac:dyDescent="0.25">
      <c r="A6" s="2" t="s">
        <v>90</v>
      </c>
      <c r="B6" s="9" t="s">
        <v>78</v>
      </c>
      <c r="C6" s="9" t="s">
        <v>91</v>
      </c>
      <c r="D6" s="7" t="s">
        <v>92</v>
      </c>
      <c r="E6" s="7" t="s">
        <v>12</v>
      </c>
      <c r="F6" s="7" t="s">
        <v>57</v>
      </c>
      <c r="G6" s="7" t="s">
        <v>94</v>
      </c>
      <c r="H6" s="10" t="s">
        <v>13</v>
      </c>
      <c r="I6" s="7" t="s">
        <v>44</v>
      </c>
      <c r="J6" s="7" t="s">
        <v>95</v>
      </c>
      <c r="K6" s="7" t="s">
        <v>96</v>
      </c>
      <c r="L6" s="7" t="s">
        <v>62</v>
      </c>
      <c r="M6" s="7" t="s">
        <v>97</v>
      </c>
      <c r="N6" s="10" t="s">
        <v>21</v>
      </c>
      <c r="O6" s="2" t="s">
        <v>64</v>
      </c>
      <c r="P6" s="2" t="s">
        <v>98</v>
      </c>
      <c r="Q6" s="2" t="s">
        <v>99</v>
      </c>
      <c r="R6" s="7" t="s">
        <v>100</v>
      </c>
      <c r="S6" s="11">
        <v>16.107030430220362</v>
      </c>
      <c r="T6" s="6">
        <v>100</v>
      </c>
      <c r="U6" s="6">
        <v>60</v>
      </c>
      <c r="V6" s="6">
        <v>42</v>
      </c>
      <c r="W6" s="6">
        <v>0</v>
      </c>
      <c r="X6" s="6">
        <v>100</v>
      </c>
      <c r="Y6" s="6">
        <v>100</v>
      </c>
      <c r="Z6" s="6">
        <v>60</v>
      </c>
      <c r="AA6" s="6">
        <f>S6*$S$12+T6*$T$12+U6*$U$12+V6*$V$12+W6*$W$12+X6*$X$12+Y6*$Y$12+Z6*$Z$12</f>
        <v>49.032109129066107</v>
      </c>
      <c r="AB6" s="6">
        <v>5</v>
      </c>
    </row>
    <row r="7" spans="1:28" ht="45" x14ac:dyDescent="0.25">
      <c r="A7" s="2" t="s">
        <v>81</v>
      </c>
      <c r="B7" s="9" t="s">
        <v>77</v>
      </c>
      <c r="C7" s="9" t="s">
        <v>82</v>
      </c>
      <c r="D7" s="7" t="s">
        <v>83</v>
      </c>
      <c r="E7" s="7" t="s">
        <v>6</v>
      </c>
      <c r="F7" s="7" t="s">
        <v>25</v>
      </c>
      <c r="G7" s="7" t="s">
        <v>84</v>
      </c>
      <c r="H7" s="10" t="s">
        <v>13</v>
      </c>
      <c r="I7" s="7" t="s">
        <v>14</v>
      </c>
      <c r="J7" s="7" t="s">
        <v>86</v>
      </c>
      <c r="K7" s="7" t="s">
        <v>87</v>
      </c>
      <c r="L7" s="7" t="s">
        <v>62</v>
      </c>
      <c r="M7" s="7" t="s">
        <v>17</v>
      </c>
      <c r="N7" s="10" t="s">
        <v>21</v>
      </c>
      <c r="O7" s="2" t="s">
        <v>64</v>
      </c>
      <c r="P7" s="2" t="s">
        <v>88</v>
      </c>
      <c r="Q7" s="2" t="s">
        <v>89</v>
      </c>
      <c r="R7" s="7" t="s">
        <v>54</v>
      </c>
      <c r="S7" s="11">
        <v>16.107030430220362</v>
      </c>
      <c r="T7" s="6">
        <v>62.5</v>
      </c>
      <c r="U7" s="6">
        <v>20</v>
      </c>
      <c r="V7" s="6">
        <v>85</v>
      </c>
      <c r="W7" s="6">
        <v>100</v>
      </c>
      <c r="X7" s="6">
        <v>33</v>
      </c>
      <c r="Y7" s="6">
        <v>100</v>
      </c>
      <c r="Z7" s="6">
        <v>60</v>
      </c>
      <c r="AA7" s="6">
        <f>S7*$S$12+T7*$T$12+U7*$U$12+V7*$V$12+W7*$W$12+X7*$X$12+Y7*$Y$12+Z7*$Z$12</f>
        <v>48.35710912906611</v>
      </c>
      <c r="AB7" s="6">
        <v>6</v>
      </c>
    </row>
    <row r="8" spans="1:28" ht="45" x14ac:dyDescent="0.25">
      <c r="A8" s="2" t="s">
        <v>101</v>
      </c>
      <c r="B8" s="9" t="s">
        <v>79</v>
      </c>
      <c r="C8" s="9" t="s">
        <v>102</v>
      </c>
      <c r="D8" s="7" t="s">
        <v>103</v>
      </c>
      <c r="E8" s="7" t="s">
        <v>6</v>
      </c>
      <c r="F8" s="7" t="s">
        <v>57</v>
      </c>
      <c r="G8" s="7" t="s">
        <v>46</v>
      </c>
      <c r="H8" s="10" t="s">
        <v>13</v>
      </c>
      <c r="I8" s="7" t="s">
        <v>14</v>
      </c>
      <c r="J8" s="6" t="s">
        <v>104</v>
      </c>
      <c r="K8" s="13" t="s">
        <v>105</v>
      </c>
      <c r="L8" s="7" t="s">
        <v>62</v>
      </c>
      <c r="M8" s="7" t="s">
        <v>37</v>
      </c>
      <c r="N8" s="10" t="s">
        <v>21</v>
      </c>
      <c r="O8" s="2" t="s">
        <v>64</v>
      </c>
      <c r="P8" s="2" t="s">
        <v>106</v>
      </c>
      <c r="Q8" s="2" t="s">
        <v>107</v>
      </c>
      <c r="R8" s="7" t="s">
        <v>100</v>
      </c>
      <c r="S8" s="11">
        <v>13.48373557187827</v>
      </c>
      <c r="T8" s="6">
        <v>75</v>
      </c>
      <c r="U8" s="6">
        <v>100</v>
      </c>
      <c r="V8" s="6">
        <v>42</v>
      </c>
      <c r="W8" s="6">
        <v>0</v>
      </c>
      <c r="X8" s="6">
        <v>33</v>
      </c>
      <c r="Y8" s="6">
        <v>100</v>
      </c>
      <c r="Z8" s="6">
        <v>60</v>
      </c>
      <c r="AA8" s="6">
        <f>S8*$S$12+T8*$T$12+U8*$U$12+V8*$V$12+W8*$W$12+X8*$X$12+Y8*$Y$12+Z8*$Z$12</f>
        <v>47.145120671563483</v>
      </c>
      <c r="AB8" s="6">
        <v>7</v>
      </c>
    </row>
    <row r="9" spans="1:28" ht="60" x14ac:dyDescent="0.25">
      <c r="A9" s="2" t="s">
        <v>30</v>
      </c>
      <c r="B9" s="9" t="s">
        <v>31</v>
      </c>
      <c r="C9" s="9" t="s">
        <v>33</v>
      </c>
      <c r="D9" s="7" t="s">
        <v>34</v>
      </c>
      <c r="E9" s="12" t="s">
        <v>12</v>
      </c>
      <c r="F9" s="12" t="s">
        <v>25</v>
      </c>
      <c r="G9" s="7" t="s">
        <v>47</v>
      </c>
      <c r="H9" s="7" t="s">
        <v>13</v>
      </c>
      <c r="I9" s="7" t="s">
        <v>14</v>
      </c>
      <c r="J9" s="7" t="s">
        <v>35</v>
      </c>
      <c r="K9" s="7" t="s">
        <v>36</v>
      </c>
      <c r="L9" s="7" t="s">
        <v>16</v>
      </c>
      <c r="M9" s="7" t="s">
        <v>37</v>
      </c>
      <c r="N9" s="7" t="s">
        <v>21</v>
      </c>
      <c r="O9" s="7" t="s">
        <v>23</v>
      </c>
      <c r="P9" s="2" t="s">
        <v>39</v>
      </c>
      <c r="Q9" s="2" t="s">
        <v>74</v>
      </c>
      <c r="R9" s="2" t="s">
        <v>53</v>
      </c>
      <c r="S9" s="11">
        <v>50.209863588667361</v>
      </c>
      <c r="T9" s="6">
        <v>25</v>
      </c>
      <c r="U9" s="6">
        <v>20</v>
      </c>
      <c r="V9" s="6">
        <v>14</v>
      </c>
      <c r="W9" s="6">
        <v>100</v>
      </c>
      <c r="X9" s="6">
        <v>33</v>
      </c>
      <c r="Y9" s="6">
        <v>100</v>
      </c>
      <c r="Z9" s="6">
        <v>55</v>
      </c>
      <c r="AA9" s="6">
        <f>S9*$S$12+T9*$T$12+U9*$U$12+V9*$V$12+W9*$W$12+X9*$X$12+Y9*$Y$12+Z9*$Z$12</f>
        <v>45.362959076600205</v>
      </c>
      <c r="AB9" s="6">
        <v>8</v>
      </c>
    </row>
    <row r="10" spans="1:28" ht="45" x14ac:dyDescent="0.25">
      <c r="A10" s="2" t="s">
        <v>58</v>
      </c>
      <c r="B10" s="9" t="s">
        <v>55</v>
      </c>
      <c r="C10" s="9" t="s">
        <v>59</v>
      </c>
      <c r="D10" s="7" t="s">
        <v>60</v>
      </c>
      <c r="E10" s="7" t="s">
        <v>12</v>
      </c>
      <c r="F10" s="12" t="s">
        <v>25</v>
      </c>
      <c r="G10" s="7" t="s">
        <v>136</v>
      </c>
      <c r="H10" s="10" t="s">
        <v>13</v>
      </c>
      <c r="I10" s="8" t="s">
        <v>14</v>
      </c>
      <c r="J10" s="10" t="s">
        <v>57</v>
      </c>
      <c r="K10" s="10" t="s">
        <v>61</v>
      </c>
      <c r="L10" s="10" t="s">
        <v>63</v>
      </c>
      <c r="M10" s="10" t="s">
        <v>37</v>
      </c>
      <c r="N10" s="7" t="s">
        <v>49</v>
      </c>
      <c r="O10" s="2" t="s">
        <v>64</v>
      </c>
      <c r="P10" s="2" t="s">
        <v>39</v>
      </c>
      <c r="Q10" s="8" t="s">
        <v>65</v>
      </c>
      <c r="R10" s="8" t="s">
        <v>66</v>
      </c>
      <c r="S10" s="11">
        <v>37.093389296956978</v>
      </c>
      <c r="T10" s="6">
        <v>12.5</v>
      </c>
      <c r="U10" s="6">
        <v>20</v>
      </c>
      <c r="V10" s="6">
        <v>100</v>
      </c>
      <c r="W10" s="6">
        <v>100</v>
      </c>
      <c r="X10" s="6">
        <v>33</v>
      </c>
      <c r="Y10" s="6">
        <v>0</v>
      </c>
      <c r="Z10" s="6">
        <v>60</v>
      </c>
      <c r="AA10" s="6">
        <f>S10*$S$12+T10*$T$12+U10*$U$12+V10*$V$12+W10*$W$12+X10*$X$12+Y10*$Y$12+Z10*$Z$12</f>
        <v>43.65301678908709</v>
      </c>
      <c r="AB10" s="6">
        <v>9</v>
      </c>
    </row>
    <row r="11" spans="1:28" ht="45" x14ac:dyDescent="0.25">
      <c r="A11" s="2" t="s">
        <v>108</v>
      </c>
      <c r="B11" s="9" t="s">
        <v>80</v>
      </c>
      <c r="C11" s="9" t="s">
        <v>109</v>
      </c>
      <c r="D11" s="7" t="s">
        <v>110</v>
      </c>
      <c r="E11" s="7" t="s">
        <v>111</v>
      </c>
      <c r="F11" s="7" t="s">
        <v>25</v>
      </c>
      <c r="G11" s="7" t="s">
        <v>112</v>
      </c>
      <c r="H11" s="10" t="s">
        <v>13</v>
      </c>
      <c r="I11" s="7" t="s">
        <v>14</v>
      </c>
      <c r="J11" s="7" t="s">
        <v>113</v>
      </c>
      <c r="K11" s="7" t="s">
        <v>114</v>
      </c>
      <c r="L11" s="7" t="s">
        <v>115</v>
      </c>
      <c r="M11" s="7" t="s">
        <v>37</v>
      </c>
      <c r="N11" s="7" t="s">
        <v>49</v>
      </c>
      <c r="O11" s="2" t="s">
        <v>64</v>
      </c>
      <c r="P11" s="2" t="s">
        <v>116</v>
      </c>
      <c r="Q11" s="2" t="s">
        <v>117</v>
      </c>
      <c r="R11" s="7" t="s">
        <v>52</v>
      </c>
      <c r="S11" s="11">
        <v>29.485834207764952</v>
      </c>
      <c r="T11" s="6">
        <v>37.5</v>
      </c>
      <c r="U11" s="6">
        <v>20</v>
      </c>
      <c r="V11" s="6">
        <v>28</v>
      </c>
      <c r="W11" s="6">
        <v>100</v>
      </c>
      <c r="X11" s="6">
        <v>33</v>
      </c>
      <c r="Y11" s="6">
        <v>100</v>
      </c>
      <c r="Z11" s="6">
        <v>30</v>
      </c>
      <c r="AA11" s="6">
        <f>S11*$S$12+T11*$T$12+U11*$U$12+V11*$V$12+W11*$W$12+X11*$X$12+Y11*$Y$12+Z11*$Z$12</f>
        <v>39.920750262329484</v>
      </c>
      <c r="AB11" s="6">
        <v>10</v>
      </c>
    </row>
    <row r="12" spans="1:28" x14ac:dyDescent="0.25">
      <c r="S12" s="5">
        <v>0.3</v>
      </c>
      <c r="T12" s="5">
        <v>0.15</v>
      </c>
      <c r="U12" s="5">
        <v>0.15</v>
      </c>
      <c r="V12" s="5">
        <v>0.1</v>
      </c>
      <c r="W12" s="5">
        <v>0.1</v>
      </c>
      <c r="X12" s="5">
        <v>0.05</v>
      </c>
      <c r="Y12" s="5">
        <v>0.05</v>
      </c>
      <c r="Z12" s="5">
        <v>0.1</v>
      </c>
    </row>
    <row r="15" spans="1:28" x14ac:dyDescent="0.25">
      <c r="G15"/>
      <c r="H15"/>
      <c r="I15"/>
    </row>
    <row r="16" spans="1:28" x14ac:dyDescent="0.25">
      <c r="G16"/>
      <c r="H16"/>
      <c r="I16"/>
    </row>
    <row r="17" spans="7:9" x14ac:dyDescent="0.25">
      <c r="G17"/>
      <c r="H17"/>
      <c r="I17"/>
    </row>
    <row r="18" spans="7:9" x14ac:dyDescent="0.25">
      <c r="G18"/>
      <c r="H18"/>
      <c r="I18"/>
    </row>
    <row r="19" spans="7:9" x14ac:dyDescent="0.25">
      <c r="G19"/>
      <c r="H19"/>
      <c r="I19"/>
    </row>
    <row r="20" spans="7:9" x14ac:dyDescent="0.25">
      <c r="G20"/>
      <c r="H20"/>
      <c r="I20"/>
    </row>
    <row r="21" spans="7:9" x14ac:dyDescent="0.25">
      <c r="G21"/>
      <c r="H21"/>
      <c r="I21"/>
    </row>
  </sheetData>
  <autoFilter ref="A1:AB1">
    <sortState ref="A2:AB12">
      <sortCondition ref="AB1"/>
    </sortState>
  </autoFilter>
  <sortState ref="G16:H23">
    <sortCondition descending="1" ref="G16"/>
  </sortState>
  <hyperlinks>
    <hyperlink ref="C3" r:id="rId1"/>
    <hyperlink ref="B3" r:id="rId2" location="tab_description" display="MediaExpert"/>
    <hyperlink ref="B9" r:id="rId3"/>
    <hyperlink ref="C9" r:id="rId4"/>
    <hyperlink ref="B5" r:id="rId5"/>
    <hyperlink ref="C5" r:id="rId6"/>
    <hyperlink ref="B10" r:id="rId7"/>
    <hyperlink ref="C10" r:id="rId8"/>
    <hyperlink ref="C4" r:id="rId9"/>
    <hyperlink ref="B4" r:id="rId10"/>
    <hyperlink ref="B7" r:id="rId11"/>
    <hyperlink ref="B6" r:id="rId12"/>
    <hyperlink ref="C7" r:id="rId13"/>
    <hyperlink ref="C6" r:id="rId14"/>
    <hyperlink ref="C8" r:id="rId15"/>
    <hyperlink ref="B8" r:id="rId16"/>
    <hyperlink ref="B11" r:id="rId17"/>
    <hyperlink ref="C11" r:id="rId18"/>
    <hyperlink ref="B2" r:id="rId19"/>
    <hyperlink ref="C2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I11"/>
  <sheetViews>
    <sheetView workbookViewId="0">
      <selection activeCell="I8" sqref="I8"/>
    </sheetView>
  </sheetViews>
  <sheetFormatPr defaultRowHeight="15" x14ac:dyDescent="0.25"/>
  <sheetData>
    <row r="1" spans="8:9" x14ac:dyDescent="0.25">
      <c r="H1" s="7" t="s">
        <v>153</v>
      </c>
      <c r="I1" s="7" t="s">
        <v>140</v>
      </c>
    </row>
    <row r="2" spans="8:9" x14ac:dyDescent="0.25">
      <c r="H2" s="7">
        <v>61.947875131164743</v>
      </c>
      <c r="I2" s="7">
        <v>1</v>
      </c>
    </row>
    <row r="3" spans="8:9" x14ac:dyDescent="0.25">
      <c r="H3" s="7">
        <v>54.806086044071357</v>
      </c>
      <c r="I3" s="7">
        <v>2</v>
      </c>
    </row>
    <row r="4" spans="8:9" x14ac:dyDescent="0.25">
      <c r="H4" s="7">
        <v>50.583997901364107</v>
      </c>
      <c r="I4" s="7">
        <v>3</v>
      </c>
    </row>
    <row r="5" spans="8:9" x14ac:dyDescent="0.25">
      <c r="H5" s="7">
        <v>50.200970619097589</v>
      </c>
      <c r="I5" s="7">
        <v>4</v>
      </c>
    </row>
    <row r="6" spans="8:9" x14ac:dyDescent="0.25">
      <c r="H6" s="7">
        <v>49.032109129066107</v>
      </c>
      <c r="I6" s="7">
        <v>5</v>
      </c>
    </row>
    <row r="7" spans="8:9" x14ac:dyDescent="0.25">
      <c r="H7" s="7">
        <v>48.35710912906611</v>
      </c>
      <c r="I7" s="7">
        <v>6</v>
      </c>
    </row>
    <row r="8" spans="8:9" x14ac:dyDescent="0.25">
      <c r="H8" s="7">
        <v>47.145120671563483</v>
      </c>
      <c r="I8" s="7">
        <v>7</v>
      </c>
    </row>
    <row r="9" spans="8:9" x14ac:dyDescent="0.25">
      <c r="H9" s="7">
        <v>45.362959076600205</v>
      </c>
      <c r="I9" s="7">
        <v>8</v>
      </c>
    </row>
    <row r="10" spans="8:9" x14ac:dyDescent="0.25">
      <c r="H10" s="7">
        <v>43.65301678908709</v>
      </c>
      <c r="I10" s="7">
        <v>9</v>
      </c>
    </row>
    <row r="11" spans="8:9" x14ac:dyDescent="0.25">
      <c r="H11" s="7">
        <v>39.920750262329484</v>
      </c>
      <c r="I11" s="7">
        <v>10</v>
      </c>
    </row>
  </sheetData>
  <autoFilter ref="H1:I1">
    <sortState ref="H2:I11">
      <sortCondition descending="1" ref="H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1" sqref="B11"/>
    </sheetView>
  </sheetViews>
  <sheetFormatPr defaultRowHeight="15" x14ac:dyDescent="0.25"/>
  <cols>
    <col min="1" max="1" width="9.7109375" bestFit="1" customWidth="1"/>
  </cols>
  <sheetData>
    <row r="1" spans="1:2" x14ac:dyDescent="0.25">
      <c r="A1" t="s">
        <v>28</v>
      </c>
      <c r="B1">
        <f>100-(1499/$B$12*100)</f>
        <v>21.353620146904518</v>
      </c>
    </row>
    <row r="2" spans="1:2" x14ac:dyDescent="0.25">
      <c r="A2" t="s">
        <v>34</v>
      </c>
      <c r="B2">
        <f>100-(949/$B$12*100)</f>
        <v>50.209863588667361</v>
      </c>
    </row>
    <row r="3" spans="1:2" x14ac:dyDescent="0.25">
      <c r="A3" t="s">
        <v>43</v>
      </c>
      <c r="B3">
        <f>100-(999/$B$12*100)</f>
        <v>47.586568730325283</v>
      </c>
    </row>
    <row r="4" spans="1:2" x14ac:dyDescent="0.25">
      <c r="A4" t="s">
        <v>60</v>
      </c>
      <c r="B4">
        <f>100-(1199/$B$12*100)</f>
        <v>37.093389296956978</v>
      </c>
    </row>
    <row r="5" spans="1:2" x14ac:dyDescent="0.25">
      <c r="A5" t="s">
        <v>93</v>
      </c>
      <c r="B5">
        <f>100-(1637/$B$12*100)</f>
        <v>14.11332633788038</v>
      </c>
    </row>
    <row r="6" spans="1:2" x14ac:dyDescent="0.25">
      <c r="A6" t="s">
        <v>83</v>
      </c>
      <c r="B6">
        <f>100-(1599/$B$12*100)</f>
        <v>16.107030430220362</v>
      </c>
    </row>
    <row r="7" spans="1:2" x14ac:dyDescent="0.25">
      <c r="A7" t="s">
        <v>92</v>
      </c>
      <c r="B7">
        <f>100-(1599/$B$12*100)</f>
        <v>16.107030430220362</v>
      </c>
    </row>
    <row r="8" spans="1:2" x14ac:dyDescent="0.25">
      <c r="A8" t="s">
        <v>103</v>
      </c>
      <c r="B8">
        <f>100-(1649/$B$12*100)</f>
        <v>13.48373557187827</v>
      </c>
    </row>
    <row r="9" spans="1:2" x14ac:dyDescent="0.25">
      <c r="A9" t="s">
        <v>110</v>
      </c>
      <c r="B9">
        <f>100-(1344/$B$12*100)</f>
        <v>29.485834207764952</v>
      </c>
    </row>
    <row r="10" spans="1:2" x14ac:dyDescent="0.25">
      <c r="A10" t="s">
        <v>120</v>
      </c>
      <c r="B10">
        <f>100-(1625/$B$12*100)</f>
        <v>14.742917103882476</v>
      </c>
    </row>
    <row r="12" spans="1:2" x14ac:dyDescent="0.25">
      <c r="A12" t="s">
        <v>146</v>
      </c>
      <c r="B12">
        <v>1906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048576"/>
    </sheetView>
  </sheetViews>
  <sheetFormatPr defaultRowHeight="15" x14ac:dyDescent="0.25"/>
  <cols>
    <col min="1" max="1" width="29.42578125" bestFit="1" customWidth="1"/>
    <col min="2" max="2" width="5" bestFit="1" customWidth="1"/>
    <col min="3" max="3" width="7.85546875" bestFit="1" customWidth="1"/>
    <col min="4" max="4" width="5" bestFit="1" customWidth="1"/>
  </cols>
  <sheetData>
    <row r="1" spans="1:4" x14ac:dyDescent="0.25">
      <c r="A1" s="3" t="s">
        <v>138</v>
      </c>
      <c r="B1" s="3" t="s">
        <v>139</v>
      </c>
      <c r="C1" s="3" t="s">
        <v>140</v>
      </c>
      <c r="D1" s="3" t="s">
        <v>141</v>
      </c>
    </row>
    <row r="2" spans="1:4" x14ac:dyDescent="0.25">
      <c r="A2" s="3" t="s">
        <v>94</v>
      </c>
      <c r="B2" s="3">
        <v>4225</v>
      </c>
      <c r="C2" s="3">
        <v>1</v>
      </c>
      <c r="D2" s="3">
        <v>100</v>
      </c>
    </row>
    <row r="3" spans="1:4" x14ac:dyDescent="0.25">
      <c r="A3" s="3" t="s">
        <v>121</v>
      </c>
      <c r="B3" s="3">
        <v>3051</v>
      </c>
      <c r="C3" s="3">
        <v>2</v>
      </c>
      <c r="D3" s="3">
        <f>D2-12.5</f>
        <v>87.5</v>
      </c>
    </row>
    <row r="4" spans="1:4" x14ac:dyDescent="0.25">
      <c r="A4" s="3" t="s">
        <v>46</v>
      </c>
      <c r="B4" s="3">
        <v>2462</v>
      </c>
      <c r="C4" s="3">
        <v>3</v>
      </c>
      <c r="D4" s="3">
        <f>D3-12.5</f>
        <v>75</v>
      </c>
    </row>
    <row r="5" spans="1:4" x14ac:dyDescent="0.25">
      <c r="A5" s="3" t="s">
        <v>84</v>
      </c>
      <c r="B5" s="3">
        <v>2280</v>
      </c>
      <c r="C5" s="3">
        <v>4</v>
      </c>
      <c r="D5" s="3">
        <f>D4-12.5</f>
        <v>62.5</v>
      </c>
    </row>
    <row r="6" spans="1:4" x14ac:dyDescent="0.25">
      <c r="A6" s="3" t="s">
        <v>85</v>
      </c>
      <c r="B6" s="3">
        <v>2054</v>
      </c>
      <c r="C6" s="3">
        <v>5</v>
      </c>
      <c r="D6" s="3">
        <f>D5-12.5</f>
        <v>50</v>
      </c>
    </row>
    <row r="7" spans="1:4" x14ac:dyDescent="0.25">
      <c r="A7" s="3" t="s">
        <v>48</v>
      </c>
      <c r="B7" s="3">
        <v>1826</v>
      </c>
      <c r="C7" s="3">
        <v>6</v>
      </c>
      <c r="D7" s="3">
        <f>D6-12.5</f>
        <v>37.5</v>
      </c>
    </row>
    <row r="8" spans="1:4" x14ac:dyDescent="0.25">
      <c r="A8" s="3" t="s">
        <v>47</v>
      </c>
      <c r="B8" s="3">
        <v>1003</v>
      </c>
      <c r="C8" s="3">
        <v>7</v>
      </c>
      <c r="D8" s="3">
        <f>D7-12.5</f>
        <v>25</v>
      </c>
    </row>
    <row r="9" spans="1:4" x14ac:dyDescent="0.25">
      <c r="A9" s="3" t="s">
        <v>136</v>
      </c>
      <c r="B9" s="3" t="s">
        <v>137</v>
      </c>
      <c r="C9" s="3">
        <v>8</v>
      </c>
      <c r="D9" s="3">
        <v>12.5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7"/>
    </sheetView>
  </sheetViews>
  <sheetFormatPr defaultRowHeight="15" x14ac:dyDescent="0.25"/>
  <cols>
    <col min="1" max="1" width="43.28515625" bestFit="1" customWidth="1"/>
  </cols>
  <sheetData>
    <row r="1" spans="1:3" x14ac:dyDescent="0.25">
      <c r="A1" t="s">
        <v>142</v>
      </c>
      <c r="B1" t="s">
        <v>140</v>
      </c>
      <c r="C1" t="s">
        <v>139</v>
      </c>
    </row>
    <row r="2" spans="1:3" x14ac:dyDescent="0.25">
      <c r="A2" t="s">
        <v>105</v>
      </c>
      <c r="B2">
        <v>1</v>
      </c>
      <c r="C2">
        <v>100</v>
      </c>
    </row>
    <row r="3" spans="1:3" x14ac:dyDescent="0.25">
      <c r="A3" t="s">
        <v>70</v>
      </c>
      <c r="B3">
        <v>2</v>
      </c>
      <c r="C3">
        <v>80</v>
      </c>
    </row>
    <row r="4" spans="1:3" x14ac:dyDescent="0.25">
      <c r="A4" t="s">
        <v>96</v>
      </c>
      <c r="B4">
        <v>3</v>
      </c>
      <c r="C4">
        <v>60</v>
      </c>
    </row>
    <row r="5" spans="1:3" x14ac:dyDescent="0.25">
      <c r="A5" t="s">
        <v>26</v>
      </c>
      <c r="B5">
        <v>4</v>
      </c>
      <c r="C5">
        <v>40</v>
      </c>
    </row>
    <row r="6" spans="1:3" x14ac:dyDescent="0.25">
      <c r="A6" t="s">
        <v>87</v>
      </c>
      <c r="B6">
        <v>5</v>
      </c>
      <c r="C6">
        <v>20</v>
      </c>
    </row>
    <row r="7" spans="1:3" x14ac:dyDescent="0.25">
      <c r="A7" t="s">
        <v>36</v>
      </c>
      <c r="B7">
        <v>6</v>
      </c>
      <c r="C7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8"/>
    </sheetView>
  </sheetViews>
  <sheetFormatPr defaultRowHeight="15" x14ac:dyDescent="0.25"/>
  <sheetData>
    <row r="1" spans="1:3" x14ac:dyDescent="0.25">
      <c r="A1" t="s">
        <v>143</v>
      </c>
      <c r="B1" t="s">
        <v>144</v>
      </c>
      <c r="C1" t="s">
        <v>139</v>
      </c>
    </row>
    <row r="2" spans="1:3" x14ac:dyDescent="0.25">
      <c r="A2" t="s">
        <v>66</v>
      </c>
      <c r="B2">
        <v>1</v>
      </c>
      <c r="C2">
        <v>100</v>
      </c>
    </row>
    <row r="3" spans="1:3" x14ac:dyDescent="0.25">
      <c r="A3" t="s">
        <v>54</v>
      </c>
      <c r="B3">
        <v>2</v>
      </c>
      <c r="C3" s="4">
        <f>C2-$C$10</f>
        <v>85.714285714285708</v>
      </c>
    </row>
    <row r="4" spans="1:3" x14ac:dyDescent="0.25">
      <c r="A4" t="s">
        <v>127</v>
      </c>
      <c r="B4">
        <v>3</v>
      </c>
      <c r="C4" s="4">
        <f>C3-$C$10</f>
        <v>71.428571428571416</v>
      </c>
    </row>
    <row r="5" spans="1:3" x14ac:dyDescent="0.25">
      <c r="A5" t="s">
        <v>73</v>
      </c>
      <c r="B5">
        <v>4</v>
      </c>
      <c r="C5" s="4">
        <f>C4-$C$10</f>
        <v>57.142857142857132</v>
      </c>
    </row>
    <row r="6" spans="1:3" x14ac:dyDescent="0.25">
      <c r="A6" t="s">
        <v>100</v>
      </c>
      <c r="B6">
        <v>5</v>
      </c>
      <c r="C6" s="4">
        <f>C5-$C$10</f>
        <v>42.857142857142847</v>
      </c>
    </row>
    <row r="7" spans="1:3" x14ac:dyDescent="0.25">
      <c r="A7" t="s">
        <v>52</v>
      </c>
      <c r="B7">
        <v>6</v>
      </c>
      <c r="C7" s="4">
        <f>C6-$C$10</f>
        <v>28.571428571428562</v>
      </c>
    </row>
    <row r="8" spans="1:3" x14ac:dyDescent="0.25">
      <c r="A8" t="s">
        <v>53</v>
      </c>
      <c r="B8">
        <v>7</v>
      </c>
      <c r="C8" s="4">
        <f>C7-$C$10</f>
        <v>14.285714285714276</v>
      </c>
    </row>
    <row r="10" spans="1:3" x14ac:dyDescent="0.25">
      <c r="C10">
        <f>100/7</f>
        <v>14.285714285714286</v>
      </c>
    </row>
  </sheetData>
  <autoFilter ref="A1:C1">
    <sortState ref="A2:C11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defaultRowHeight="15" x14ac:dyDescent="0.25"/>
  <cols>
    <col min="1" max="1" width="12.140625" bestFit="1" customWidth="1"/>
  </cols>
  <sheetData>
    <row r="1" spans="1:3" x14ac:dyDescent="0.25">
      <c r="A1" t="s">
        <v>145</v>
      </c>
      <c r="B1" t="s">
        <v>144</v>
      </c>
      <c r="C1" t="s">
        <v>139</v>
      </c>
    </row>
    <row r="2" spans="1:3" x14ac:dyDescent="0.25">
      <c r="A2" t="s">
        <v>44</v>
      </c>
      <c r="B2">
        <v>1</v>
      </c>
      <c r="C2">
        <v>100</v>
      </c>
    </row>
    <row r="3" spans="1:3" x14ac:dyDescent="0.25">
      <c r="A3" t="s">
        <v>122</v>
      </c>
      <c r="B3">
        <v>2</v>
      </c>
      <c r="C3">
        <v>66</v>
      </c>
    </row>
    <row r="4" spans="1:3" x14ac:dyDescent="0.25">
      <c r="A4" t="s">
        <v>14</v>
      </c>
      <c r="B4">
        <v>3</v>
      </c>
      <c r="C4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3" sqref="A13:B18"/>
    </sheetView>
  </sheetViews>
  <sheetFormatPr defaultRowHeight="15" x14ac:dyDescent="0.25"/>
  <cols>
    <col min="1" max="1" width="96.85546875" bestFit="1" customWidth="1"/>
  </cols>
  <sheetData>
    <row r="1" spans="1:2" x14ac:dyDescent="0.25">
      <c r="A1" t="s">
        <v>75</v>
      </c>
    </row>
    <row r="2" spans="1:2" x14ac:dyDescent="0.25">
      <c r="A2" t="s">
        <v>74</v>
      </c>
    </row>
    <row r="3" spans="1:2" x14ac:dyDescent="0.25">
      <c r="A3" t="s">
        <v>51</v>
      </c>
    </row>
    <row r="4" spans="1:2" x14ac:dyDescent="0.25">
      <c r="A4" t="s">
        <v>65</v>
      </c>
    </row>
    <row r="5" spans="1:2" x14ac:dyDescent="0.25">
      <c r="A5" t="s">
        <v>72</v>
      </c>
    </row>
    <row r="6" spans="1:2" x14ac:dyDescent="0.25">
      <c r="A6" t="s">
        <v>89</v>
      </c>
    </row>
    <row r="7" spans="1:2" x14ac:dyDescent="0.25">
      <c r="A7" t="s">
        <v>99</v>
      </c>
    </row>
    <row r="8" spans="1:2" x14ac:dyDescent="0.25">
      <c r="A8" t="s">
        <v>107</v>
      </c>
    </row>
    <row r="9" spans="1:2" x14ac:dyDescent="0.25">
      <c r="A9" t="s">
        <v>117</v>
      </c>
    </row>
    <row r="10" spans="1:2" x14ac:dyDescent="0.25">
      <c r="A10" t="s">
        <v>126</v>
      </c>
    </row>
    <row r="13" spans="1:2" x14ac:dyDescent="0.25">
      <c r="A13" t="s">
        <v>147</v>
      </c>
      <c r="B13">
        <v>15</v>
      </c>
    </row>
    <row r="14" spans="1:2" x14ac:dyDescent="0.25">
      <c r="A14" t="s">
        <v>148</v>
      </c>
      <c r="B14">
        <v>15</v>
      </c>
    </row>
    <row r="15" spans="1:2" x14ac:dyDescent="0.25">
      <c r="A15" t="s">
        <v>149</v>
      </c>
      <c r="B15">
        <v>15</v>
      </c>
    </row>
    <row r="16" spans="1:2" x14ac:dyDescent="0.25">
      <c r="A16" t="s">
        <v>150</v>
      </c>
      <c r="B16">
        <v>15</v>
      </c>
    </row>
    <row r="17" spans="1:2" x14ac:dyDescent="0.25">
      <c r="A17" t="s">
        <v>151</v>
      </c>
      <c r="B17">
        <v>25</v>
      </c>
    </row>
    <row r="18" spans="1:2" x14ac:dyDescent="0.25">
      <c r="A18" t="s">
        <v>147</v>
      </c>
      <c r="B18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Zestawieni</vt:lpstr>
      <vt:lpstr>Sheet7</vt:lpstr>
      <vt:lpstr>Cena</vt:lpstr>
      <vt:lpstr>Procesor</vt:lpstr>
      <vt:lpstr>Karta graf</vt:lpstr>
      <vt:lpstr>Waga</vt:lpstr>
      <vt:lpstr>Dysk</vt:lpstr>
      <vt:lpstr>Dodatkowe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A56N2ZZ</dc:creator>
  <cp:lastModifiedBy>A56N2ZZ</cp:lastModifiedBy>
  <dcterms:created xsi:type="dcterms:W3CDTF">2015-05-03T09:24:29Z</dcterms:created>
  <dcterms:modified xsi:type="dcterms:W3CDTF">2015-05-05T21:53:47Z</dcterms:modified>
</cp:coreProperties>
</file>